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látkový kalendá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<sst xmlns="http://schemas.openxmlformats.org/spreadsheetml/2006/main" count="18" uniqueCount="18">
  <si>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SPLÁTKOVÝ KALENDÁR</t>
  </si>
  <si>
    <t xml:space="preserve">Zadajte dlh, počet splátok a dátum prvej splátky. Termíny a sumy sa dopočítajú.</t>
  </si>
  <si>
    <t xml:space="preserve">ZADANIE</t>
  </si>
  <si>
    <t xml:space="preserve">Dlžník</t>
  </si>
  <si>
    <t xml:space="preserve">Zaplatené spolu</t>
  </si>
  <si>
    <t xml:space="preserve">Dlžná suma (EUR)</t>
  </si>
  <si>
    <t xml:space="preserve">Zostáva zaplatiť</t>
  </si>
  <si>
    <t xml:space="preserve">Počet splátok</t>
  </si>
  <si>
    <t xml:space="preserve">Splátok po splatnosti</t>
  </si>
  <si>
    <t xml:space="preserve">Dátum prvej splátky</t>
  </si>
  <si>
    <t xml:space="preserve">Variabilný symbol</t>
  </si>
  <si>
    <t xml:space="preserve">Splátka</t>
  </si>
  <si>
    <t xml:space="preserve">Splatná do</t>
  </si>
  <si>
    <t xml:space="preserve">Suma splátky</t>
  </si>
  <si>
    <t xml:space="preserve">Zostatok po splátke</t>
  </si>
  <si>
    <t xml:space="preserve">Zaplatené dňa</t>
  </si>
  <si>
    <t xml:space="preserve">Zaplatená suma</t>
  </si>
  <si>
    <t xml:space="preserve">Stav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</si>
</sst>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General"/>
    <numFmt numFmtId="167" formatCode="dd\.m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EBED0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5EBED0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F8FA"/>
        <bgColor rgb="FFFFFFFF"/>
      </patternFill>
    </fill>
    <fill>
      <patternFill patternType="solid">
        <fgColor rgb="FF5EBED0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EBED0"/>
      </bottom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C0392B"/>
      </font>
      <fill>
        <patternFill>
          <bgColor rgb="FFFDECEA"/>
        </patternFill>
      </fill>
    </dxf>
    <dxf>
      <font>
        <b val="1"/>
        <color rgb="FF3A7D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DECEA"/>
      <rgbColor rgb="FFEEF8FA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EBED0"/>
      <rgbColor rgb="FF99CC00"/>
      <rgbColor rgb="FFFFCC00"/>
      <rgbColor rgb="FFFF9900"/>
      <rgbColor rgb="FFFF6600"/>
      <rgbColor rgb="FF666699"/>
      <rgbColor rgb="FF969696"/>
      <rgbColor rgb="FF003366"/>
      <rgbColor rgb="FF3A7D1E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570960</xdr:colOff>
      <xdr:row>1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4" hidden="false" customHeight="true" outlineLevel="0" collapsed="false">
      <c r="D1" s="1" t="s">
        <v>0</v>
      </c>
      <c r="E1" s="1"/>
      <c r="F1" s="1"/>
      <c r="G1" s="1"/>
    </row>
    <row r="2" customFormat="false" ht="15" hidden="false" customHeight="true" outlineLevel="0" collapsed="false">
      <c r="D2" s="2" t="s">
        <v>1</v>
      </c>
      <c r="E2" s="2"/>
      <c r="F2" s="2"/>
      <c r="G2" s="2"/>
    </row>
    <row r="4" customFormat="false" ht="1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5"/>
      <c r="D5" s="5"/>
      <c r="E5" s="6" t="s">
        <v>4</v>
      </c>
      <c r="F5" s="7" t="n">
        <f aca="false">SUM(F12:F47)</f>
        <v>0</v>
      </c>
    </row>
    <row r="6" customFormat="false" ht="15" hidden="false" customHeight="true" outlineLevel="0" collapsed="false">
      <c r="A6" s="4" t="s">
        <v>5</v>
      </c>
      <c r="B6" s="4"/>
      <c r="C6" s="8" t="n">
        <v>2400</v>
      </c>
      <c r="D6" s="8"/>
      <c r="E6" s="6" t="s">
        <v>6</v>
      </c>
      <c r="F6" s="7" t="n">
        <f aca="false">C6-F5</f>
        <v>2400</v>
      </c>
    </row>
    <row r="7" customFormat="false" ht="22.35" hidden="false" customHeight="true" outlineLevel="0" collapsed="false">
      <c r="A7" s="4" t="s">
        <v>7</v>
      </c>
      <c r="B7" s="4"/>
      <c r="C7" s="5" t="n">
        <v>6</v>
      </c>
      <c r="D7" s="5"/>
      <c r="E7" s="6" t="s">
        <v>8</v>
      </c>
      <c r="F7" s="9" t="n">
        <f aca="false">COUNTIF(G12:G47,"po splatnosti")</f>
        <v>0</v>
      </c>
    </row>
    <row r="8" customFormat="false" ht="15" hidden="false" customHeight="true" outlineLevel="0" collapsed="false">
      <c r="A8" s="4" t="s">
        <v>9</v>
      </c>
      <c r="B8" s="4"/>
      <c r="C8" s="10" t="n">
        <v>46371</v>
      </c>
      <c r="D8" s="10"/>
    </row>
    <row r="9" customFormat="false" ht="15" hidden="false" customHeight="true" outlineLevel="0" collapsed="false">
      <c r="A9" s="4" t="s">
        <v>10</v>
      </c>
      <c r="B9" s="4"/>
      <c r="C9" s="5"/>
      <c r="D9" s="5"/>
    </row>
    <row r="11" customFormat="false" ht="15" hidden="false" customHeight="false" outlineLevel="0" collapsed="false">
      <c r="A11" s="11" t="s">
        <v>11</v>
      </c>
      <c r="B11" s="11" t="s">
        <v>12</v>
      </c>
      <c r="C11" s="11" t="s">
        <v>13</v>
      </c>
      <c r="D11" s="11" t="s">
        <v>14</v>
      </c>
      <c r="E11" s="11" t="s">
        <v>15</v>
      </c>
      <c r="F11" s="11" t="s">
        <v>16</v>
      </c>
      <c r="G11" s="11" t="s">
        <v>17</v>
      </c>
    </row>
    <row r="12" customFormat="false" ht="15" hidden="false" customHeight="false" outlineLevel="0" collapsed="false">
      <c r="A12" s="12" t="n">
        <f aca="false">IF(1&lt;=$C$7,1,"")</f>
        <v>1</v>
      </c>
      <c r="B12" s="13" t="n">
        <f aca="false">IF(A12="","",EDATE($C$8,0))</f>
        <v>46371</v>
      </c>
      <c r="C12" s="14" t="n">
        <f aca="false">IF(A12="","",IF(A12=$C$7,$C$6-ROUND($C$6/$C$7,2)*($C$7-1),ROUND($C$6/$C$7,2)))</f>
        <v>400</v>
      </c>
      <c r="D12" s="14" t="n">
        <f aca="false">IF(A12="","",$C$6-SUM($C$12:C12))</f>
        <v>2000</v>
      </c>
      <c r="E12" s="15"/>
      <c r="F12" s="8"/>
      <c r="G12" s="16" t="str">
        <f aca="true">IF(A12="","",IF(N(F12)&gt;=C12,"zaplatená",IF(TODAY()&gt;B12,"po splatnosti","čaká")))</f>
        <v>čaká</v>
      </c>
    </row>
    <row r="13" customFormat="false" ht="15" hidden="false" customHeight="false" outlineLevel="0" collapsed="false">
      <c r="A13" s="12" t="n">
        <f aca="false">IF(2&lt;=$C$7,2,"")</f>
        <v>2</v>
      </c>
      <c r="B13" s="13" t="n">
        <f aca="false">IF(A13="","",EDATE($C$8,1))</f>
        <v>46402</v>
      </c>
      <c r="C13" s="14" t="n">
        <f aca="false">IF(A13="","",IF(A13=$C$7,$C$6-ROUND($C$6/$C$7,2)*($C$7-1),ROUND($C$6/$C$7,2)))</f>
        <v>400</v>
      </c>
      <c r="D13" s="14" t="n">
        <f aca="false">IF(A13="","",$C$6-SUM($C$12:C13))</f>
        <v>1600</v>
      </c>
      <c r="E13" s="15"/>
      <c r="F13" s="8"/>
      <c r="G13" s="16" t="str">
        <f aca="true">IF(A13="","",IF(N(F13)&gt;=C13,"zaplatená",IF(TODAY()&gt;B13,"po splatnosti","čaká")))</f>
        <v>čaká</v>
      </c>
    </row>
    <row r="14" customFormat="false" ht="15" hidden="false" customHeight="false" outlineLevel="0" collapsed="false">
      <c r="A14" s="12" t="n">
        <f aca="false">IF(3&lt;=$C$7,3,"")</f>
        <v>3</v>
      </c>
      <c r="B14" s="13" t="n">
        <f aca="false">IF(A14="","",EDATE($C$8,2))</f>
        <v>46433</v>
      </c>
      <c r="C14" s="14" t="n">
        <f aca="false">IF(A14="","",IF(A14=$C$7,$C$6-ROUND($C$6/$C$7,2)*($C$7-1),ROUND($C$6/$C$7,2)))</f>
        <v>400</v>
      </c>
      <c r="D14" s="14" t="n">
        <f aca="false">IF(A14="","",$C$6-SUM($C$12:C14))</f>
        <v>1200</v>
      </c>
      <c r="E14" s="15"/>
      <c r="F14" s="8"/>
      <c r="G14" s="16" t="str">
        <f aca="true">IF(A14="","",IF(N(F14)&gt;=C14,"zaplatená",IF(TODAY()&gt;B14,"po splatnosti","čaká")))</f>
        <v>čaká</v>
      </c>
    </row>
    <row r="15" customFormat="false" ht="15" hidden="false" customHeight="false" outlineLevel="0" collapsed="false">
      <c r="A15" s="12" t="n">
        <f aca="false">IF(4&lt;=$C$7,4,"")</f>
        <v>4</v>
      </c>
      <c r="B15" s="13" t="n">
        <f aca="false">IF(A15="","",EDATE($C$8,3))</f>
        <v>46461</v>
      </c>
      <c r="C15" s="14" t="n">
        <f aca="false">IF(A15="","",IF(A15=$C$7,$C$6-ROUND($C$6/$C$7,2)*($C$7-1),ROUND($C$6/$C$7,2)))</f>
        <v>400</v>
      </c>
      <c r="D15" s="14" t="n">
        <f aca="false">IF(A15="","",$C$6-SUM($C$12:C15))</f>
        <v>800</v>
      </c>
      <c r="E15" s="15"/>
      <c r="F15" s="8"/>
      <c r="G15" s="16" t="str">
        <f aca="true">IF(A15="","",IF(N(F15)&gt;=C15,"zaplatená",IF(TODAY()&gt;B15,"po splatnosti","čaká")))</f>
        <v>čaká</v>
      </c>
    </row>
    <row r="16" customFormat="false" ht="15" hidden="false" customHeight="false" outlineLevel="0" collapsed="false">
      <c r="A16" s="12" t="n">
        <f aca="false">IF(5&lt;=$C$7,5,"")</f>
        <v>5</v>
      </c>
      <c r="B16" s="13" t="n">
        <f aca="false">IF(A16="","",EDATE($C$8,4))</f>
        <v>46492</v>
      </c>
      <c r="C16" s="14" t="n">
        <f aca="false">IF(A16="","",IF(A16=$C$7,$C$6-ROUND($C$6/$C$7,2)*($C$7-1),ROUND($C$6/$C$7,2)))</f>
        <v>400</v>
      </c>
      <c r="D16" s="14" t="n">
        <f aca="false">IF(A16="","",$C$6-SUM($C$12:C16))</f>
        <v>400</v>
      </c>
      <c r="E16" s="15"/>
      <c r="F16" s="8"/>
      <c r="G16" s="16" t="str">
        <f aca="true">IF(A16="","",IF(N(F16)&gt;=C16,"zaplatená",IF(TODAY()&gt;B16,"po splatnosti","čaká")))</f>
        <v>čaká</v>
      </c>
    </row>
    <row r="17" customFormat="false" ht="15" hidden="false" customHeight="false" outlineLevel="0" collapsed="false">
      <c r="A17" s="12" t="n">
        <f aca="false">IF(6&lt;=$C$7,6,"")</f>
        <v>6</v>
      </c>
      <c r="B17" s="13" t="n">
        <f aca="false">IF(A17="","",EDATE($C$8,5))</f>
        <v>46522</v>
      </c>
      <c r="C17" s="14" t="n">
        <f aca="false">IF(A17="","",IF(A17=$C$7,$C$6-ROUND($C$6/$C$7,2)*($C$7-1),ROUND($C$6/$C$7,2)))</f>
        <v>400</v>
      </c>
      <c r="D17" s="14" t="n">
        <f aca="false">IF(A17="","",$C$6-SUM($C$12:C17))</f>
        <v>0</v>
      </c>
      <c r="E17" s="15"/>
      <c r="F17" s="8"/>
      <c r="G17" s="16" t="str">
        <f aca="true">IF(A17="","",IF(N(F17)&gt;=C17,"zaplatená",IF(TODAY()&gt;B17,"po splatnosti","čaká")))</f>
        <v>čaká</v>
      </c>
    </row>
    <row r="18" customFormat="false" ht="15" hidden="false" customHeight="false" outlineLevel="0" collapsed="false">
      <c r="A18" s="12" t="str">
        <f aca="false">IF(7&lt;=$C$7,7,"")</f>
        <v/>
      </c>
      <c r="B18" s="13" t="str">
        <f aca="false">IF(A18="","",EDATE($C$8,6))</f>
        <v/>
      </c>
      <c r="C18" s="14" t="str">
        <f aca="false">IF(A18="","",IF(A18=$C$7,$C$6-ROUND($C$6/$C$7,2)*($C$7-1),ROUND($C$6/$C$7,2)))</f>
        <v/>
      </c>
      <c r="D18" s="14" t="str">
        <f aca="false">IF(A18="","",$C$6-SUM($C$12:C18))</f>
        <v/>
      </c>
      <c r="E18" s="15"/>
      <c r="F18" s="8"/>
      <c r="G18" s="16" t="str">
        <f aca="true">IF(A18="","",IF(N(F18)&gt;=C18,"zaplatená",IF(TODAY()&gt;B18,"po splatnosti","čaká")))</f>
        <v/>
      </c>
    </row>
    <row r="19" customFormat="false" ht="15" hidden="false" customHeight="false" outlineLevel="0" collapsed="false">
      <c r="A19" s="12" t="str">
        <f aca="false">IF(8&lt;=$C$7,8,"")</f>
        <v/>
      </c>
      <c r="B19" s="13" t="str">
        <f aca="false">IF(A19="","",EDATE($C$8,7))</f>
        <v/>
      </c>
      <c r="C19" s="14" t="str">
        <f aca="false">IF(A19="","",IF(A19=$C$7,$C$6-ROUND($C$6/$C$7,2)*($C$7-1),ROUND($C$6/$C$7,2)))</f>
        <v/>
      </c>
      <c r="D19" s="14" t="str">
        <f aca="false">IF(A19="","",$C$6-SUM($C$12:C19))</f>
        <v/>
      </c>
      <c r="E19" s="15"/>
      <c r="F19" s="8"/>
      <c r="G19" s="16" t="str">
        <f aca="true">IF(A19="","",IF(N(F19)&gt;=C19,"zaplatená",IF(TODAY()&gt;B19,"po splatnosti","čaká")))</f>
        <v/>
      </c>
    </row>
    <row r="20" customFormat="false" ht="15" hidden="false" customHeight="false" outlineLevel="0" collapsed="false">
      <c r="A20" s="12" t="str">
        <f aca="false">IF(9&lt;=$C$7,9,"")</f>
        <v/>
      </c>
      <c r="B20" s="13" t="str">
        <f aca="false">IF(A20="","",EDATE($C$8,8))</f>
        <v/>
      </c>
      <c r="C20" s="14" t="str">
        <f aca="false">IF(A20="","",IF(A20=$C$7,$C$6-ROUND($C$6/$C$7,2)*($C$7-1),ROUND($C$6/$C$7,2)))</f>
        <v/>
      </c>
      <c r="D20" s="14" t="str">
        <f aca="false">IF(A20="","",$C$6-SUM($C$12:C20))</f>
        <v/>
      </c>
      <c r="E20" s="15"/>
      <c r="F20" s="8"/>
      <c r="G20" s="16" t="str">
        <f aca="true">IF(A20="","",IF(N(F20)&gt;=C20,"zaplatená",IF(TODAY()&gt;B20,"po splatnosti","čaká")))</f>
        <v/>
      </c>
    </row>
    <row r="21" customFormat="false" ht="15" hidden="false" customHeight="false" outlineLevel="0" collapsed="false">
      <c r="A21" s="12" t="str">
        <f aca="false">IF(10&lt;=$C$7,10,"")</f>
        <v/>
      </c>
      <c r="B21" s="13" t="str">
        <f aca="false">IF(A21="","",EDATE($C$8,9))</f>
        <v/>
      </c>
      <c r="C21" s="14" t="str">
        <f aca="false">IF(A21="","",IF(A21=$C$7,$C$6-ROUND($C$6/$C$7,2)*($C$7-1),ROUND($C$6/$C$7,2)))</f>
        <v/>
      </c>
      <c r="D21" s="14" t="str">
        <f aca="false">IF(A21="","",$C$6-SUM($C$12:C21))</f>
        <v/>
      </c>
      <c r="E21" s="15"/>
      <c r="F21" s="8"/>
      <c r="G21" s="16" t="str">
        <f aca="true">IF(A21="","",IF(N(F21)&gt;=C21,"zaplatená",IF(TODAY()&gt;B21,"po splatnosti","čaká")))</f>
        <v/>
      </c>
    </row>
    <row r="22" customFormat="false" ht="15" hidden="false" customHeight="false" outlineLevel="0" collapsed="false">
      <c r="A22" s="12" t="str">
        <f aca="false">IF(11&lt;=$C$7,11,"")</f>
        <v/>
      </c>
      <c r="B22" s="13" t="str">
        <f aca="false">IF(A22="","",EDATE($C$8,10))</f>
        <v/>
      </c>
      <c r="C22" s="14" t="str">
        <f aca="false">IF(A22="","",IF(A22=$C$7,$C$6-ROUND($C$6/$C$7,2)*($C$7-1),ROUND($C$6/$C$7,2)))</f>
        <v/>
      </c>
      <c r="D22" s="14" t="str">
        <f aca="false">IF(A22="","",$C$6-SUM($C$12:C22))</f>
        <v/>
      </c>
      <c r="E22" s="15"/>
      <c r="F22" s="8"/>
      <c r="G22" s="16" t="str">
        <f aca="true">IF(A22="","",IF(N(F22)&gt;=C22,"zaplatená",IF(TODAY()&gt;B22,"po splatnosti","čaká")))</f>
        <v/>
      </c>
    </row>
    <row r="23" customFormat="false" ht="15" hidden="false" customHeight="false" outlineLevel="0" collapsed="false">
      <c r="A23" s="12" t="str">
        <f aca="false">IF(12&lt;=$C$7,12,"")</f>
        <v/>
      </c>
      <c r="B23" s="13" t="str">
        <f aca="false">IF(A23="","",EDATE($C$8,11))</f>
        <v/>
      </c>
      <c r="C23" s="14" t="str">
        <f aca="false">IF(A23="","",IF(A23=$C$7,$C$6-ROUND($C$6/$C$7,2)*($C$7-1),ROUND($C$6/$C$7,2)))</f>
        <v/>
      </c>
      <c r="D23" s="14" t="str">
        <f aca="false">IF(A23="","",$C$6-SUM($C$12:C23))</f>
        <v/>
      </c>
      <c r="E23" s="15"/>
      <c r="F23" s="8"/>
      <c r="G23" s="16" t="str">
        <f aca="true">IF(A23="","",IF(N(F23)&gt;=C23,"zaplatená",IF(TODAY()&gt;B23,"po splatnosti","čaká")))</f>
        <v/>
      </c>
    </row>
    <row r="24" customFormat="false" ht="15" hidden="false" customHeight="false" outlineLevel="0" collapsed="false">
      <c r="A24" s="12" t="str">
        <f aca="false">IF(13&lt;=$C$7,13,"")</f>
        <v/>
      </c>
      <c r="B24" s="13" t="str">
        <f aca="false">IF(A24="","",EDATE($C$8,12))</f>
        <v/>
      </c>
      <c r="C24" s="14" t="str">
        <f aca="false">IF(A24="","",IF(A24=$C$7,$C$6-ROUND($C$6/$C$7,2)*($C$7-1),ROUND($C$6/$C$7,2)))</f>
        <v/>
      </c>
      <c r="D24" s="14" t="str">
        <f aca="false">IF(A24="","",$C$6-SUM($C$12:C24))</f>
        <v/>
      </c>
      <c r="E24" s="15"/>
      <c r="F24" s="8"/>
      <c r="G24" s="16" t="str">
        <f aca="true">IF(A24="","",IF(N(F24)&gt;=C24,"zaplatená",IF(TODAY()&gt;B24,"po splatnosti","čaká")))</f>
        <v/>
      </c>
    </row>
    <row r="25" customFormat="false" ht="15" hidden="false" customHeight="false" outlineLevel="0" collapsed="false">
      <c r="A25" s="12" t="str">
        <f aca="false">IF(14&lt;=$C$7,14,"")</f>
        <v/>
      </c>
      <c r="B25" s="13" t="str">
        <f aca="false">IF(A25="","",EDATE($C$8,13))</f>
        <v/>
      </c>
      <c r="C25" s="14" t="str">
        <f aca="false">IF(A25="","",IF(A25=$C$7,$C$6-ROUND($C$6/$C$7,2)*($C$7-1),ROUND($C$6/$C$7,2)))</f>
        <v/>
      </c>
      <c r="D25" s="14" t="str">
        <f aca="false">IF(A25="","",$C$6-SUM($C$12:C25))</f>
        <v/>
      </c>
      <c r="E25" s="15"/>
      <c r="F25" s="8"/>
      <c r="G25" s="16" t="str">
        <f aca="true">IF(A25="","",IF(N(F25)&gt;=C25,"zaplatená",IF(TODAY()&gt;B25,"po splatnosti","čaká")))</f>
        <v/>
      </c>
    </row>
    <row r="26" customFormat="false" ht="15" hidden="false" customHeight="false" outlineLevel="0" collapsed="false">
      <c r="A26" s="12" t="str">
        <f aca="false">IF(15&lt;=$C$7,15,"")</f>
        <v/>
      </c>
      <c r="B26" s="13" t="str">
        <f aca="false">IF(A26="","",EDATE($C$8,14))</f>
        <v/>
      </c>
      <c r="C26" s="14" t="str">
        <f aca="false">IF(A26="","",IF(A26=$C$7,$C$6-ROUND($C$6/$C$7,2)*($C$7-1),ROUND($C$6/$C$7,2)))</f>
        <v/>
      </c>
      <c r="D26" s="14" t="str">
        <f aca="false">IF(A26="","",$C$6-SUM($C$12:C26))</f>
        <v/>
      </c>
      <c r="E26" s="15"/>
      <c r="F26" s="8"/>
      <c r="G26" s="16" t="str">
        <f aca="true">IF(A26="","",IF(N(F26)&gt;=C26,"zaplatená",IF(TODAY()&gt;B26,"po splatnosti","čaká")))</f>
        <v/>
      </c>
    </row>
    <row r="27" customFormat="false" ht="15" hidden="false" customHeight="false" outlineLevel="0" collapsed="false">
      <c r="A27" s="12" t="str">
        <f aca="false">IF(16&lt;=$C$7,16,"")</f>
        <v/>
      </c>
      <c r="B27" s="13" t="str">
        <f aca="false">IF(A27="","",EDATE($C$8,15))</f>
        <v/>
      </c>
      <c r="C27" s="14" t="str">
        <f aca="false">IF(A27="","",IF(A27=$C$7,$C$6-ROUND($C$6/$C$7,2)*($C$7-1),ROUND($C$6/$C$7,2)))</f>
        <v/>
      </c>
      <c r="D27" s="14" t="str">
        <f aca="false">IF(A27="","",$C$6-SUM($C$12:C27))</f>
        <v/>
      </c>
      <c r="E27" s="15"/>
      <c r="F27" s="8"/>
      <c r="G27" s="16" t="str">
        <f aca="true">IF(A27="","",IF(N(F27)&gt;=C27,"zaplatená",IF(TODAY()&gt;B27,"po splatnosti","čaká")))</f>
        <v/>
      </c>
    </row>
    <row r="28" customFormat="false" ht="15" hidden="false" customHeight="false" outlineLevel="0" collapsed="false">
      <c r="A28" s="12" t="str">
        <f aca="false">IF(17&lt;=$C$7,17,"")</f>
        <v/>
      </c>
      <c r="B28" s="13" t="str">
        <f aca="false">IF(A28="","",EDATE($C$8,16))</f>
        <v/>
      </c>
      <c r="C28" s="14" t="str">
        <f aca="false">IF(A28="","",IF(A28=$C$7,$C$6-ROUND($C$6/$C$7,2)*($C$7-1),ROUND($C$6/$C$7,2)))</f>
        <v/>
      </c>
      <c r="D28" s="14" t="str">
        <f aca="false">IF(A28="","",$C$6-SUM($C$12:C28))</f>
        <v/>
      </c>
      <c r="E28" s="15"/>
      <c r="F28" s="8"/>
      <c r="G28" s="16" t="str">
        <f aca="true">IF(A28="","",IF(N(F28)&gt;=C28,"zaplatená",IF(TODAY()&gt;B28,"po splatnosti","čaká")))</f>
        <v/>
      </c>
    </row>
    <row r="29" customFormat="false" ht="15" hidden="false" customHeight="false" outlineLevel="0" collapsed="false">
      <c r="A29" s="12" t="str">
        <f aca="false">IF(18&lt;=$C$7,18,"")</f>
        <v/>
      </c>
      <c r="B29" s="13" t="str">
        <f aca="false">IF(A29="","",EDATE($C$8,17))</f>
        <v/>
      </c>
      <c r="C29" s="14" t="str">
        <f aca="false">IF(A29="","",IF(A29=$C$7,$C$6-ROUND($C$6/$C$7,2)*($C$7-1),ROUND($C$6/$C$7,2)))</f>
        <v/>
      </c>
      <c r="D29" s="14" t="str">
        <f aca="false">IF(A29="","",$C$6-SUM($C$12:C29))</f>
        <v/>
      </c>
      <c r="E29" s="15"/>
      <c r="F29" s="8"/>
      <c r="G29" s="16" t="str">
        <f aca="true">IF(A29="","",IF(N(F29)&gt;=C29,"zaplatená",IF(TODAY()&gt;B29,"po splatnosti","čaká")))</f>
        <v/>
      </c>
    </row>
    <row r="30" customFormat="false" ht="15" hidden="false" customHeight="false" outlineLevel="0" collapsed="false">
      <c r="A30" s="12" t="str">
        <f aca="false">IF(19&lt;=$C$7,19,"")</f>
        <v/>
      </c>
      <c r="B30" s="13" t="str">
        <f aca="false">IF(A30="","",EDATE($C$8,18))</f>
        <v/>
      </c>
      <c r="C30" s="14" t="str">
        <f aca="false">IF(A30="","",IF(A30=$C$7,$C$6-ROUND($C$6/$C$7,2)*($C$7-1),ROUND($C$6/$C$7,2)))</f>
        <v/>
      </c>
      <c r="D30" s="14" t="str">
        <f aca="false">IF(A30="","",$C$6-SUM($C$12:C30))</f>
        <v/>
      </c>
      <c r="E30" s="15"/>
      <c r="F30" s="8"/>
      <c r="G30" s="16" t="str">
        <f aca="true">IF(A30="","",IF(N(F30)&gt;=C30,"zaplatená",IF(TODAY()&gt;B30,"po splatnosti","čaká")))</f>
        <v/>
      </c>
    </row>
    <row r="31" customFormat="false" ht="15" hidden="false" customHeight="false" outlineLevel="0" collapsed="false">
      <c r="A31" s="12" t="str">
        <f aca="false">IF(20&lt;=$C$7,20,"")</f>
        <v/>
      </c>
      <c r="B31" s="13" t="str">
        <f aca="false">IF(A31="","",EDATE($C$8,19))</f>
        <v/>
      </c>
      <c r="C31" s="14" t="str">
        <f aca="false">IF(A31="","",IF(A31=$C$7,$C$6-ROUND($C$6/$C$7,2)*($C$7-1),ROUND($C$6/$C$7,2)))</f>
        <v/>
      </c>
      <c r="D31" s="14" t="str">
        <f aca="false">IF(A31="","",$C$6-SUM($C$12:C31))</f>
        <v/>
      </c>
      <c r="E31" s="15"/>
      <c r="F31" s="8"/>
      <c r="G31" s="16" t="str">
        <f aca="true">IF(A31="","",IF(N(F31)&gt;=C31,"zaplatená",IF(TODAY()&gt;B31,"po splatnosti","čaká")))</f>
        <v/>
      </c>
    </row>
    <row r="32" customFormat="false" ht="15" hidden="false" customHeight="false" outlineLevel="0" collapsed="false">
      <c r="A32" s="12" t="str">
        <f aca="false">IF(21&lt;=$C$7,21,"")</f>
        <v/>
      </c>
      <c r="B32" s="13" t="str">
        <f aca="false">IF(A32="","",EDATE($C$8,20))</f>
        <v/>
      </c>
      <c r="C32" s="14" t="str">
        <f aca="false">IF(A32="","",IF(A32=$C$7,$C$6-ROUND($C$6/$C$7,2)*($C$7-1),ROUND($C$6/$C$7,2)))</f>
        <v/>
      </c>
      <c r="D32" s="14" t="str">
        <f aca="false">IF(A32="","",$C$6-SUM($C$12:C32))</f>
        <v/>
      </c>
      <c r="E32" s="15"/>
      <c r="F32" s="8"/>
      <c r="G32" s="16" t="str">
        <f aca="true">IF(A32="","",IF(N(F32)&gt;=C32,"zaplatená",IF(TODAY()&gt;B32,"po splatnosti","čaká")))</f>
        <v/>
      </c>
    </row>
    <row r="33" customFormat="false" ht="15" hidden="false" customHeight="false" outlineLevel="0" collapsed="false">
      <c r="A33" s="12" t="str">
        <f aca="false">IF(22&lt;=$C$7,22,"")</f>
        <v/>
      </c>
      <c r="B33" s="13" t="str">
        <f aca="false">IF(A33="","",EDATE($C$8,21))</f>
        <v/>
      </c>
      <c r="C33" s="14" t="str">
        <f aca="false">IF(A33="","",IF(A33=$C$7,$C$6-ROUND($C$6/$C$7,2)*($C$7-1),ROUND($C$6/$C$7,2)))</f>
        <v/>
      </c>
      <c r="D33" s="14" t="str">
        <f aca="false">IF(A33="","",$C$6-SUM($C$12:C33))</f>
        <v/>
      </c>
      <c r="E33" s="15"/>
      <c r="F33" s="8"/>
      <c r="G33" s="16" t="str">
        <f aca="true">IF(A33="","",IF(N(F33)&gt;=C33,"zaplatená",IF(TODAY()&gt;B33,"po splatnosti","čaká")))</f>
        <v/>
      </c>
    </row>
    <row r="34" customFormat="false" ht="15" hidden="false" customHeight="false" outlineLevel="0" collapsed="false">
      <c r="A34" s="12" t="str">
        <f aca="false">IF(23&lt;=$C$7,23,"")</f>
        <v/>
      </c>
      <c r="B34" s="13" t="str">
        <f aca="false">IF(A34="","",EDATE($C$8,22))</f>
        <v/>
      </c>
      <c r="C34" s="14" t="str">
        <f aca="false">IF(A34="","",IF(A34=$C$7,$C$6-ROUND($C$6/$C$7,2)*($C$7-1),ROUND($C$6/$C$7,2)))</f>
        <v/>
      </c>
      <c r="D34" s="14" t="str">
        <f aca="false">IF(A34="","",$C$6-SUM($C$12:C34))</f>
        <v/>
      </c>
      <c r="E34" s="15"/>
      <c r="F34" s="8"/>
      <c r="G34" s="16" t="str">
        <f aca="true">IF(A34="","",IF(N(F34)&gt;=C34,"zaplatená",IF(TODAY()&gt;B34,"po splatnosti","čaká")))</f>
        <v/>
      </c>
    </row>
    <row r="35" customFormat="false" ht="15" hidden="false" customHeight="false" outlineLevel="0" collapsed="false">
      <c r="A35" s="12" t="str">
        <f aca="false">IF(24&lt;=$C$7,24,"")</f>
        <v/>
      </c>
      <c r="B35" s="13" t="str">
        <f aca="false">IF(A35="","",EDATE($C$8,23))</f>
        <v/>
      </c>
      <c r="C35" s="14" t="str">
        <f aca="false">IF(A35="","",IF(A35=$C$7,$C$6-ROUND($C$6/$C$7,2)*($C$7-1),ROUND($C$6/$C$7,2)))</f>
        <v/>
      </c>
      <c r="D35" s="14" t="str">
        <f aca="false">IF(A35="","",$C$6-SUM($C$12:C35))</f>
        <v/>
      </c>
      <c r="E35" s="15"/>
      <c r="F35" s="8"/>
      <c r="G35" s="16" t="str">
        <f aca="true">IF(A35="","",IF(N(F35)&gt;=C35,"zaplatená",IF(TODAY()&gt;B35,"po splatnosti","čaká")))</f>
        <v/>
      </c>
    </row>
    <row r="36" customFormat="false" ht="15" hidden="false" customHeight="false" outlineLevel="0" collapsed="false">
      <c r="A36" s="12" t="str">
        <f aca="false">IF(25&lt;=$C$7,25,"")</f>
        <v/>
      </c>
      <c r="B36" s="13" t="str">
        <f aca="false">IF(A36="","",EDATE($C$8,24))</f>
        <v/>
      </c>
      <c r="C36" s="14" t="str">
        <f aca="false">IF(A36="","",IF(A36=$C$7,$C$6-ROUND($C$6/$C$7,2)*($C$7-1),ROUND($C$6/$C$7,2)))</f>
        <v/>
      </c>
      <c r="D36" s="14" t="str">
        <f aca="false">IF(A36="","",$C$6-SUM($C$12:C36))</f>
        <v/>
      </c>
      <c r="E36" s="15"/>
      <c r="F36" s="8"/>
      <c r="G36" s="16" t="str">
        <f aca="true">IF(A36="","",IF(N(F36)&gt;=C36,"zaplatená",IF(TODAY()&gt;B36,"po splatnosti","čaká")))</f>
        <v/>
      </c>
    </row>
    <row r="37" customFormat="false" ht="15" hidden="false" customHeight="false" outlineLevel="0" collapsed="false">
      <c r="A37" s="12" t="str">
        <f aca="false">IF(26&lt;=$C$7,26,"")</f>
        <v/>
      </c>
      <c r="B37" s="13" t="str">
        <f aca="false">IF(A37="","",EDATE($C$8,25))</f>
        <v/>
      </c>
      <c r="C37" s="14" t="str">
        <f aca="false">IF(A37="","",IF(A37=$C$7,$C$6-ROUND($C$6/$C$7,2)*($C$7-1),ROUND($C$6/$C$7,2)))</f>
        <v/>
      </c>
      <c r="D37" s="14" t="str">
        <f aca="false">IF(A37="","",$C$6-SUM($C$12:C37))</f>
        <v/>
      </c>
      <c r="E37" s="15"/>
      <c r="F37" s="8"/>
      <c r="G37" s="16" t="str">
        <f aca="true">IF(A37="","",IF(N(F37)&gt;=C37,"zaplatená",IF(TODAY()&gt;B37,"po splatnosti","čaká")))</f>
        <v/>
      </c>
    </row>
    <row r="38" customFormat="false" ht="15" hidden="false" customHeight="false" outlineLevel="0" collapsed="false">
      <c r="A38" s="12" t="str">
        <f aca="false">IF(27&lt;=$C$7,27,"")</f>
        <v/>
      </c>
      <c r="B38" s="13" t="str">
        <f aca="false">IF(A38="","",EDATE($C$8,26))</f>
        <v/>
      </c>
      <c r="C38" s="14" t="str">
        <f aca="false">IF(A38="","",IF(A38=$C$7,$C$6-ROUND($C$6/$C$7,2)*($C$7-1),ROUND($C$6/$C$7,2)))</f>
        <v/>
      </c>
      <c r="D38" s="14" t="str">
        <f aca="false">IF(A38="","",$C$6-SUM($C$12:C38))</f>
        <v/>
      </c>
      <c r="E38" s="15"/>
      <c r="F38" s="8"/>
      <c r="G38" s="16" t="str">
        <f aca="true">IF(A38="","",IF(N(F38)&gt;=C38,"zaplatená",IF(TODAY()&gt;B38,"po splatnosti","čaká")))</f>
        <v/>
      </c>
    </row>
    <row r="39" customFormat="false" ht="15" hidden="false" customHeight="false" outlineLevel="0" collapsed="false">
      <c r="A39" s="12" t="str">
        <f aca="false">IF(28&lt;=$C$7,28,"")</f>
        <v/>
      </c>
      <c r="B39" s="13" t="str">
        <f aca="false">IF(A39="","",EDATE($C$8,27))</f>
        <v/>
      </c>
      <c r="C39" s="14" t="str">
        <f aca="false">IF(A39="","",IF(A39=$C$7,$C$6-ROUND($C$6/$C$7,2)*($C$7-1),ROUND($C$6/$C$7,2)))</f>
        <v/>
      </c>
      <c r="D39" s="14" t="str">
        <f aca="false">IF(A39="","",$C$6-SUM($C$12:C39))</f>
        <v/>
      </c>
      <c r="E39" s="15"/>
      <c r="F39" s="8"/>
      <c r="G39" s="16" t="str">
        <f aca="true">IF(A39="","",IF(N(F39)&gt;=C39,"zaplatená",IF(TODAY()&gt;B39,"po splatnosti","čaká")))</f>
        <v/>
      </c>
    </row>
    <row r="40" customFormat="false" ht="15" hidden="false" customHeight="false" outlineLevel="0" collapsed="false">
      <c r="A40" s="12" t="str">
        <f aca="false">IF(29&lt;=$C$7,29,"")</f>
        <v/>
      </c>
      <c r="B40" s="13" t="str">
        <f aca="false">IF(A40="","",EDATE($C$8,28))</f>
        <v/>
      </c>
      <c r="C40" s="14" t="str">
        <f aca="false">IF(A40="","",IF(A40=$C$7,$C$6-ROUND($C$6/$C$7,2)*($C$7-1),ROUND($C$6/$C$7,2)))</f>
        <v/>
      </c>
      <c r="D40" s="14" t="str">
        <f aca="false">IF(A40="","",$C$6-SUM($C$12:C40))</f>
        <v/>
      </c>
      <c r="E40" s="15"/>
      <c r="F40" s="8"/>
      <c r="G40" s="16" t="str">
        <f aca="true">IF(A40="","",IF(N(F40)&gt;=C40,"zaplatená",IF(TODAY()&gt;B40,"po splatnosti","čaká")))</f>
        <v/>
      </c>
    </row>
    <row r="41" customFormat="false" ht="15" hidden="false" customHeight="false" outlineLevel="0" collapsed="false">
      <c r="A41" s="12" t="str">
        <f aca="false">IF(30&lt;=$C$7,30,"")</f>
        <v/>
      </c>
      <c r="B41" s="13" t="str">
        <f aca="false">IF(A41="","",EDATE($C$8,29))</f>
        <v/>
      </c>
      <c r="C41" s="14" t="str">
        <f aca="false">IF(A41="","",IF(A41=$C$7,$C$6-ROUND($C$6/$C$7,2)*($C$7-1),ROUND($C$6/$C$7,2)))</f>
        <v/>
      </c>
      <c r="D41" s="14" t="str">
        <f aca="false">IF(A41="","",$C$6-SUM($C$12:C41))</f>
        <v/>
      </c>
      <c r="E41" s="15"/>
      <c r="F41" s="8"/>
      <c r="G41" s="16" t="str">
        <f aca="true">IF(A41="","",IF(N(F41)&gt;=C41,"zaplatená",IF(TODAY()&gt;B41,"po splatnosti","čaká")))</f>
        <v/>
      </c>
    </row>
    <row r="42" customFormat="false" ht="15" hidden="false" customHeight="false" outlineLevel="0" collapsed="false">
      <c r="A42" s="12" t="str">
        <f aca="false">IF(31&lt;=$C$7,31,"")</f>
        <v/>
      </c>
      <c r="B42" s="13" t="str">
        <f aca="false">IF(A42="","",EDATE($C$8,30))</f>
        <v/>
      </c>
      <c r="C42" s="14" t="str">
        <f aca="false">IF(A42="","",IF(A42=$C$7,$C$6-ROUND($C$6/$C$7,2)*($C$7-1),ROUND($C$6/$C$7,2)))</f>
        <v/>
      </c>
      <c r="D42" s="14" t="str">
        <f aca="false">IF(A42="","",$C$6-SUM($C$12:C42))</f>
        <v/>
      </c>
      <c r="E42" s="15"/>
      <c r="F42" s="8"/>
      <c r="G42" s="16" t="str">
        <f aca="true">IF(A42="","",IF(N(F42)&gt;=C42,"zaplatená",IF(TODAY()&gt;B42,"po splatnosti","čaká")))</f>
        <v/>
      </c>
    </row>
    <row r="43" customFormat="false" ht="15" hidden="false" customHeight="false" outlineLevel="0" collapsed="false">
      <c r="A43" s="12" t="str">
        <f aca="false">IF(32&lt;=$C$7,32,"")</f>
        <v/>
      </c>
      <c r="B43" s="13" t="str">
        <f aca="false">IF(A43="","",EDATE($C$8,31))</f>
        <v/>
      </c>
      <c r="C43" s="14" t="str">
        <f aca="false">IF(A43="","",IF(A43=$C$7,$C$6-ROUND($C$6/$C$7,2)*($C$7-1),ROUND($C$6/$C$7,2)))</f>
        <v/>
      </c>
      <c r="D43" s="14" t="str">
        <f aca="false">IF(A43="","",$C$6-SUM($C$12:C43))</f>
        <v/>
      </c>
      <c r="E43" s="15"/>
      <c r="F43" s="8"/>
      <c r="G43" s="16" t="str">
        <f aca="true">IF(A43="","",IF(N(F43)&gt;=C43,"zaplatená",IF(TODAY()&gt;B43,"po splatnosti","čaká")))</f>
        <v/>
      </c>
    </row>
    <row r="44" customFormat="false" ht="15" hidden="false" customHeight="false" outlineLevel="0" collapsed="false">
      <c r="A44" s="12" t="str">
        <f aca="false">IF(33&lt;=$C$7,33,"")</f>
        <v/>
      </c>
      <c r="B44" s="13" t="str">
        <f aca="false">IF(A44="","",EDATE($C$8,32))</f>
        <v/>
      </c>
      <c r="C44" s="14" t="str">
        <f aca="false">IF(A44="","",IF(A44=$C$7,$C$6-ROUND($C$6/$C$7,2)*($C$7-1),ROUND($C$6/$C$7,2)))</f>
        <v/>
      </c>
      <c r="D44" s="14" t="str">
        <f aca="false">IF(A44="","",$C$6-SUM($C$12:C44))</f>
        <v/>
      </c>
      <c r="E44" s="15"/>
      <c r="F44" s="8"/>
      <c r="G44" s="16" t="str">
        <f aca="true">IF(A44="","",IF(N(F44)&gt;=C44,"zaplatená",IF(TODAY()&gt;B44,"po splatnosti","čaká")))</f>
        <v/>
      </c>
    </row>
    <row r="45" customFormat="false" ht="15" hidden="false" customHeight="false" outlineLevel="0" collapsed="false">
      <c r="A45" s="12" t="str">
        <f aca="false">IF(34&lt;=$C$7,34,"")</f>
        <v/>
      </c>
      <c r="B45" s="13" t="str">
        <f aca="false">IF(A45="","",EDATE($C$8,33))</f>
        <v/>
      </c>
      <c r="C45" s="14" t="str">
        <f aca="false">IF(A45="","",IF(A45=$C$7,$C$6-ROUND($C$6/$C$7,2)*($C$7-1),ROUND($C$6/$C$7,2)))</f>
        <v/>
      </c>
      <c r="D45" s="14" t="str">
        <f aca="false">IF(A45="","",$C$6-SUM($C$12:C45))</f>
        <v/>
      </c>
      <c r="E45" s="15"/>
      <c r="F45" s="8"/>
      <c r="G45" s="16" t="str">
        <f aca="true">IF(A45="","",IF(N(F45)&gt;=C45,"zaplatená",IF(TODAY()&gt;B45,"po splatnosti","čaká")))</f>
        <v/>
      </c>
    </row>
    <row r="46" customFormat="false" ht="15" hidden="false" customHeight="false" outlineLevel="0" collapsed="false">
      <c r="A46" s="12" t="str">
        <f aca="false">IF(35&lt;=$C$7,35,"")</f>
        <v/>
      </c>
      <c r="B46" s="13" t="str">
        <f aca="false">IF(A46="","",EDATE($C$8,34))</f>
        <v/>
      </c>
      <c r="C46" s="14" t="str">
        <f aca="false">IF(A46="","",IF(A46=$C$7,$C$6-ROUND($C$6/$C$7,2)*($C$7-1),ROUND($C$6/$C$7,2)))</f>
        <v/>
      </c>
      <c r="D46" s="14" t="str">
        <f aca="false">IF(A46="","",$C$6-SUM($C$12:C46))</f>
        <v/>
      </c>
      <c r="E46" s="15"/>
      <c r="F46" s="8"/>
      <c r="G46" s="16" t="str">
        <f aca="true">IF(A46="","",IF(N(F46)&gt;=C46,"zaplatená",IF(TODAY()&gt;B46,"po splatnosti","čaká")))</f>
        <v/>
      </c>
    </row>
    <row r="47" customFormat="false" ht="15" hidden="false" customHeight="false" outlineLevel="0" collapsed="false">
      <c r="A47" s="12" t="str">
        <f aca="false">IF(36&lt;=$C$7,36,"")</f>
        <v/>
      </c>
      <c r="B47" s="13" t="str">
        <f aca="false">IF(A47="","",EDATE($C$8,35))</f>
        <v/>
      </c>
      <c r="C47" s="14" t="str">
        <f aca="false">IF(A47="","",IF(A47=$C$7,$C$6-ROUND($C$6/$C$7,2)*($C$7-1),ROUND($C$6/$C$7,2)))</f>
        <v/>
      </c>
      <c r="D47" s="14" t="str">
        <f aca="false">IF(A47="","",$C$6-SUM($C$12:C47))</f>
        <v/>
      </c>
      <c r="E47" s="15"/>
      <c r="F47" s="8"/>
      <c r="G47" s="16" t="str">
        <f aca="true">IF(A47="","",IF(N(F47)&gt;=C47,"zaplatená",IF(TODAY()&gt;B47,"po splatnosti","čaká")))</f>
        <v/>
      </c>
    </row>
  </sheetData>
  <mergeCells count="13">
    <mergeCell ref="D1:G1"/>
    <mergeCell ref="D2:G2"/>
    <mergeCell ref="A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</mergeCells>
  <conditionalFormatting sqref="G12:G47">
    <cfRule type="expression" priority="2" aboveAverage="0" equalAverage="0" bottom="0" percent="0" rank="0" text="" dxfId="0">
      <formula>G12="po splatnosti"</formula>
    </cfRule>
    <cfRule type="expression" priority="3" aboveAverage="0" equalAverage="0" bottom="0" percent="0" rank="0" text="" dxfId="1">
      <formula>G12="zaplatená"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2026-11-05T10:40:46Z</dcterms:created>
  <dc:creator>FLOWii</dc:creator>
  <dc:description/>
  <dc:language>en-US</dc:language>
  <cp:lastModifiedBy/>
  <dcterms:modified xsi:type="dcterms:W3CDTF">2026-11-05T10:40:47Z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